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20"/>
  </bookViews>
  <sheets>
    <sheet name="VOLUMETRIA DE LOS MANGOS" sheetId="1" r:id="rId1"/>
  </sheets>
  <definedNames>
    <definedName name="_xlnm.Print_Area" localSheetId="0">'VOLUMETRIA DE LOS MANGOS'!$D$4:$J$106</definedName>
  </definedNames>
  <calcPr calcId="162913"/>
</workbook>
</file>

<file path=xl/calcChain.xml><?xml version="1.0" encoding="utf-8"?>
<calcChain xmlns="http://schemas.openxmlformats.org/spreadsheetml/2006/main">
  <c r="F49" i="1" l="1"/>
  <c r="F44" i="1"/>
  <c r="I44" i="1" s="1"/>
  <c r="I45" i="1"/>
  <c r="I43" i="1"/>
  <c r="F33" i="1"/>
  <c r="I33" i="1" s="1"/>
  <c r="F40" i="1"/>
  <c r="I40" i="1" s="1"/>
  <c r="F39" i="1"/>
  <c r="I39" i="1" s="1"/>
  <c r="I42" i="1"/>
  <c r="I38" i="1"/>
  <c r="F37" i="1"/>
  <c r="I37" i="1" s="1"/>
  <c r="I36" i="1"/>
  <c r="F35" i="1"/>
  <c r="I35" i="1" s="1"/>
  <c r="F41" i="1" l="1"/>
  <c r="I41" i="1" s="1"/>
  <c r="F30" i="1"/>
  <c r="F29" i="1"/>
  <c r="F28" i="1"/>
  <c r="I28" i="1" s="1"/>
  <c r="F27" i="1"/>
  <c r="F26" i="1"/>
  <c r="F25" i="1"/>
  <c r="F20" i="1"/>
  <c r="F18" i="1"/>
  <c r="F31" i="1"/>
  <c r="F73" i="1" s="1"/>
  <c r="D73" i="1"/>
  <c r="D56" i="1"/>
  <c r="D57" i="1" s="1"/>
  <c r="D58" i="1" s="1"/>
  <c r="I51" i="1"/>
  <c r="I52" i="1"/>
  <c r="I49" i="1"/>
  <c r="I31" i="1" l="1"/>
  <c r="I32" i="1"/>
  <c r="I29" i="1"/>
  <c r="I27" i="1"/>
  <c r="F19" i="1"/>
  <c r="I19" i="1" s="1"/>
  <c r="I57" i="1"/>
  <c r="I58" i="1"/>
  <c r="I56" i="1"/>
  <c r="J55" i="1" l="1"/>
  <c r="I30" i="1"/>
  <c r="I73" i="1"/>
  <c r="J72" i="1" s="1"/>
  <c r="I69" i="1"/>
  <c r="I68" i="1"/>
  <c r="I67" i="1"/>
  <c r="I66" i="1"/>
  <c r="I65" i="1"/>
  <c r="I63" i="1"/>
  <c r="I64" i="1"/>
  <c r="I62" i="1"/>
  <c r="D62" i="1"/>
  <c r="D63" i="1" s="1"/>
  <c r="D64" i="1" s="1"/>
  <c r="D65" i="1" s="1"/>
  <c r="D66" i="1" s="1"/>
  <c r="D67" i="1" s="1"/>
  <c r="D68" i="1" s="1"/>
  <c r="D69" i="1" s="1"/>
  <c r="J61" i="1" l="1"/>
  <c r="D49" i="1" l="1"/>
  <c r="D50" i="1" s="1"/>
  <c r="D51" i="1" s="1"/>
  <c r="D52" i="1" s="1"/>
  <c r="I50" i="1"/>
  <c r="J48" i="1" s="1"/>
  <c r="I17" i="1" l="1"/>
  <c r="D24" i="1"/>
  <c r="D25" i="1" s="1"/>
  <c r="D16" i="1"/>
  <c r="D17" i="1" s="1"/>
  <c r="D18" i="1" s="1"/>
  <c r="D19" i="1" s="1"/>
  <c r="D26" i="1" l="1"/>
  <c r="D27" i="1" s="1"/>
  <c r="D28" i="1" s="1"/>
  <c r="D29" i="1" s="1"/>
  <c r="D30" i="1" s="1"/>
  <c r="D31" i="1" s="1"/>
  <c r="D32" i="1" s="1"/>
  <c r="D33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I25" i="1"/>
  <c r="I26" i="1"/>
  <c r="I20" i="1"/>
  <c r="I16" i="1"/>
  <c r="I24" i="1" l="1"/>
  <c r="J23" i="1" s="1"/>
  <c r="I18" i="1"/>
  <c r="J15" i="1" s="1"/>
  <c r="J77" i="1" l="1"/>
  <c r="J84" i="1" l="1"/>
  <c r="J83" i="1" l="1"/>
  <c r="J82" i="1"/>
  <c r="J85" i="1"/>
  <c r="J81" i="1"/>
  <c r="J86" i="1" s="1"/>
  <c r="J88" i="1" l="1"/>
  <c r="J91" i="1" s="1"/>
</calcChain>
</file>

<file path=xl/sharedStrings.xml><?xml version="1.0" encoding="utf-8"?>
<sst xmlns="http://schemas.openxmlformats.org/spreadsheetml/2006/main" count="121" uniqueCount="77">
  <si>
    <t>CANTIDAD</t>
  </si>
  <si>
    <t>SUB-TOTAL GENERAL</t>
  </si>
  <si>
    <t>GASTOS INDERECTOS GENERALES</t>
  </si>
  <si>
    <t>DIRECCION TECNICA</t>
  </si>
  <si>
    <t>TRANSPORTE</t>
  </si>
  <si>
    <t>CODIA</t>
  </si>
  <si>
    <t>SUPERVISION</t>
  </si>
  <si>
    <t>GASTOS ADMINISTRATIVOS</t>
  </si>
  <si>
    <t>ITBIS</t>
  </si>
  <si>
    <t>SUB-TOTAL GASTOS INDIRECTOS</t>
  </si>
  <si>
    <t>TOTAL GENERAL DEL PROYECTO</t>
  </si>
  <si>
    <t>UNIDAD</t>
  </si>
  <si>
    <t>TOTAL</t>
  </si>
  <si>
    <t>m3</t>
  </si>
  <si>
    <t>ml</t>
  </si>
  <si>
    <t>No.</t>
  </si>
  <si>
    <t>uds</t>
  </si>
  <si>
    <t>m2</t>
  </si>
  <si>
    <t>Descripción de partida</t>
  </si>
  <si>
    <t>Valla de Promoción</t>
  </si>
  <si>
    <t>Valor</t>
  </si>
  <si>
    <t>Sub- Total</t>
  </si>
  <si>
    <t>PRECIO UNI</t>
  </si>
  <si>
    <t>Relleno Tierra Negra</t>
  </si>
  <si>
    <t>Grama Natural</t>
  </si>
  <si>
    <t>Pañete de muros de block</t>
  </si>
  <si>
    <t>AREAS VERDES</t>
  </si>
  <si>
    <t>Salida tomacorriente</t>
  </si>
  <si>
    <t>Alambre # 10</t>
  </si>
  <si>
    <t xml:space="preserve">Tubo de 1/2´´ PVC </t>
  </si>
  <si>
    <t>Tubo de 3/4´´ PVC</t>
  </si>
  <si>
    <t>INSTALACIONES ELECTRICAS</t>
  </si>
  <si>
    <t>MICELANEOS</t>
  </si>
  <si>
    <t>Alambre de Goma 3 líneas # 12</t>
  </si>
  <si>
    <t>Materiales Eléctricos Varios</t>
  </si>
  <si>
    <t>Replanteo topográfico</t>
  </si>
  <si>
    <t>Tarja incluye letras 1.5  x 1.5 pies</t>
  </si>
  <si>
    <t>Zafacones  de 0.90m</t>
  </si>
  <si>
    <t>Relleno de mina</t>
  </si>
  <si>
    <t>Bote de capa vegetal</t>
  </si>
  <si>
    <t>Bordillo de block posterior limite de solar</t>
  </si>
  <si>
    <t>Muros de block 6" en jardineras</t>
  </si>
  <si>
    <t>Mochetas en jardineras</t>
  </si>
  <si>
    <t>Fraguache en muros</t>
  </si>
  <si>
    <t>Escultura de forma de piña 3.00m</t>
  </si>
  <si>
    <t xml:space="preserve">Columna de acero 6 mts luminaria Led de 12 volt </t>
  </si>
  <si>
    <t>Panel de Distribución 6 espacios</t>
  </si>
  <si>
    <t>PINTURA DE MUROS</t>
  </si>
  <si>
    <t>HORMIGON</t>
  </si>
  <si>
    <t>MOVIMIENTO DE TIERRA Y PRELIMINARES</t>
  </si>
  <si>
    <t>pie</t>
  </si>
  <si>
    <t>p.a</t>
  </si>
  <si>
    <t>Contenes de hormigón simple</t>
  </si>
  <si>
    <t>Acera de hormigón simple</t>
  </si>
  <si>
    <t>Piso de grava suelta en área de juego</t>
  </si>
  <si>
    <t>Pintura de muros acrílica</t>
  </si>
  <si>
    <t>Cant.</t>
  </si>
  <si>
    <t>Unid</t>
  </si>
  <si>
    <t>Costo Unit.</t>
  </si>
  <si>
    <t>Excavación de capa vegetal E= 0.15m</t>
  </si>
  <si>
    <t>Zapata de muros de 6" 0.20m x 0.40m</t>
  </si>
  <si>
    <t>CANCHA</t>
  </si>
  <si>
    <t>Bordillo de block</t>
  </si>
  <si>
    <t xml:space="preserve">Piso de H.A. con malla electrosoldada </t>
  </si>
  <si>
    <t>Zapata columnas soporte (0.80*1.70*0.50) m</t>
  </si>
  <si>
    <t>Columnas de hormigón</t>
  </si>
  <si>
    <t>Pañete en exterior</t>
  </si>
  <si>
    <t>Pañete liso en columnas</t>
  </si>
  <si>
    <t>Fraguache</t>
  </si>
  <si>
    <t>Cantos en general</t>
  </si>
  <si>
    <t>Tablero de fibra de vidrio incluye aro y malla</t>
  </si>
  <si>
    <t>ud</t>
  </si>
  <si>
    <t xml:space="preserve">Acrílica en columnas </t>
  </si>
  <si>
    <t>Señalización en cancha</t>
  </si>
  <si>
    <t>Poda de arboles existentes</t>
  </si>
  <si>
    <t>Arbustos pequeños</t>
  </si>
  <si>
    <t>VOLUMETRIA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</si>
</sst>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Bahnschrift Light"/>
      <family val="2"/>
    </font>
    <font>
      <sz val="12"/>
      <name val="Bahnschrift Light"/>
      <family val="2"/>
    </font>
    <font>
      <sz val="12"/>
      <color theme="1"/>
      <name val="Bahnschrift Light SemiCondensed"/>
      <family val="2"/>
    </font>
    <font>
      <sz val="11"/>
      <color theme="1"/>
      <name val="Bahnschrift"/>
      <family val="2"/>
    </font>
    <font>
      <b/>
      <sz val="12"/>
      <color theme="1"/>
      <name val="Bahnschrift Light SemiCondensed"/>
      <family val="2"/>
    </font>
    <font>
      <b/>
      <sz val="14"/>
      <color theme="1"/>
      <name val="Bahnschrift Light SemiCondensed"/>
      <family val="2"/>
    </font>
    <font>
      <sz val="12"/>
      <name val="Bahnschrift Light SemiCondensed"/>
      <family val="2"/>
    </font>
    <font>
      <sz val="11"/>
      <color theme="1"/>
      <name val="Bahnschrift Light SemiCondensed"/>
      <family val="2"/>
    </font>
    <font>
      <b/>
      <sz val="16"/>
      <color theme="1"/>
      <name val="Bahnschrift Light SemiCondensed"/>
      <family val="2"/>
    </font>
    <font>
      <b/>
      <i/>
      <sz val="12"/>
      <color theme="1"/>
      <name val="Bahnschrift Light SemiCondensed"/>
      <family val="2"/>
    </font>
    <font>
      <b/>
      <sz val="12"/>
      <color rgb="FF0070C0"/>
      <name val="Bahnschrift Light SemiCondensed"/>
      <family val="2"/>
    </font>
    <font>
      <b/>
      <sz val="18"/>
      <color rgb="FF0070C0"/>
      <name val="Bahnschrift Light SemiCondensed"/>
      <family val="2"/>
    </font>
    <font>
      <b/>
      <sz val="18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4" fontId="4" fillId="0" borderId="0" xfId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44" fontId="5" fillId="0" borderId="0" xfId="1" applyFont="1" applyAlignment="1">
      <alignment horizontal="right"/>
    </xf>
    <xf numFmtId="44" fontId="5" fillId="0" borderId="0" xfId="1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165" fontId="5" fillId="0" borderId="1" xfId="0" applyNumberFormat="1" applyFont="1" applyBorder="1" applyAlignment="1">
      <alignment horizontal="left"/>
    </xf>
    <xf numFmtId="44" fontId="5" fillId="0" borderId="5" xfId="1" applyFont="1" applyFill="1" applyBorder="1" applyAlignment="1">
      <alignment horizontal="center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1" applyFont="1" applyBorder="1"/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/>
    <xf numFmtId="2" fontId="10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5" fillId="0" borderId="0" xfId="0" applyFont="1" applyAlignment="1">
      <alignment wrapText="1"/>
    </xf>
    <xf numFmtId="44" fontId="5" fillId="0" borderId="0" xfId="1" applyFont="1" applyAlignment="1">
      <alignment horizontal="right" vertical="center"/>
    </xf>
    <xf numFmtId="44" fontId="10" fillId="0" borderId="0" xfId="1" applyFont="1" applyAlignment="1">
      <alignment horizontal="right"/>
    </xf>
    <xf numFmtId="44" fontId="5" fillId="0" borderId="8" xfId="1" applyFont="1" applyBorder="1"/>
    <xf numFmtId="44" fontId="11" fillId="3" borderId="3" xfId="1" applyFont="1" applyFill="1" applyBorder="1"/>
    <xf numFmtId="10" fontId="5" fillId="0" borderId="3" xfId="0" applyNumberFormat="1" applyFont="1" applyBorder="1" applyAlignment="1">
      <alignment horizontal="center" vertical="center"/>
    </xf>
    <xf numFmtId="44" fontId="5" fillId="0" borderId="3" xfId="1" applyFont="1" applyFill="1" applyBorder="1" applyAlignment="1">
      <alignment horizontal="right" vertical="center"/>
    </xf>
    <xf numFmtId="0" fontId="7" fillId="0" borderId="0" xfId="0" applyFont="1"/>
    <xf numFmtId="164" fontId="7" fillId="3" borderId="3" xfId="0" applyNumberFormat="1" applyFont="1" applyFill="1" applyBorder="1"/>
    <xf numFmtId="0" fontId="5" fillId="0" borderId="7" xfId="0" applyFont="1" applyBorder="1"/>
    <xf numFmtId="164" fontId="14" fillId="2" borderId="3" xfId="0" applyNumberFormat="1" applyFont="1" applyFill="1" applyBorder="1"/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5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2" fontId="15" fillId="4" borderId="0" xfId="2" applyNumberFormat="1" applyFont="1" applyFill="1" applyBorder="1" applyAlignment="1">
      <alignment vertical="center"/>
    </xf>
    <xf numFmtId="2" fontId="17" fillId="4" borderId="0" xfId="2" applyNumberFormat="1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2561104</xdr:colOff>
      <xdr:row>3</xdr:row>
      <xdr:rowOff>57150</xdr:rowOff>
    </xdr:from>
    <xdr:to>
      <xdr:col>7</xdr:col>
      <xdr:colOff>782602</xdr:colOff>
      <xdr:row>9</xdr:row>
      <xdr:rowOff>126068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1B1CE8-2869-4F37-A3E6-39F2A321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0604" y="638175"/>
          <a:ext cx="1879098" cy="1269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rdineriaon.com/conociendo-a-la-cycas-revoluta-un-fosil-vivien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96"/>
  <sheetViews>
    <sheetView showGridLines="0" tabSelected="1" view="pageBreakPreview" zoomScaleNormal="100" zoomScaleSheetLayoutView="100" workbookViewId="0">
      <selection activeCell="I18" sqref="I18"/>
    </sheetView>
  </sheetViews>
  <sheetFormatPr baseColWidth="10" defaultColWidth="9.140625" defaultRowHeight="15" x14ac:dyDescent="0.25"/>
  <cols>
    <col min="2" max="2" width="17" customWidth="1"/>
    <col min="3" max="3" width="22.28515625" customWidth="1"/>
    <col min="4" max="4" width="5.85546875" style="1" customWidth="1"/>
    <col min="5" max="5" width="38.7109375" customWidth="1"/>
    <col min="6" max="6" width="10.28515625" customWidth="1"/>
    <col min="7" max="7" width="5.85546875" customWidth="1"/>
    <col min="8" max="8" width="15.5703125" customWidth="1"/>
    <col min="9" max="9" width="17" customWidth="1"/>
    <col min="10" max="10" width="23.85546875" customWidth="1"/>
    <col min="13" max="13" width="59" customWidth="1"/>
    <col min="16" max="16" width="23.42578125" customWidth="1"/>
  </cols>
  <sheetData>
    <row r="3" spans="2:12" ht="15.75" customHeight="1" x14ac:dyDescent="0.25">
      <c r="D3" s="48"/>
      <c r="E3" s="48"/>
      <c r="F3" s="48"/>
      <c r="G3" s="48"/>
      <c r="H3" s="48"/>
      <c r="I3" s="48"/>
      <c r="J3" s="48"/>
    </row>
    <row r="4" spans="2:12" ht="15.75" customHeight="1" x14ac:dyDescent="0.25">
      <c r="D4" s="48"/>
      <c r="E4" s="48"/>
      <c r="F4" s="48"/>
      <c r="G4" s="48"/>
      <c r="H4" s="48"/>
      <c r="I4" s="48"/>
      <c r="J4" s="48"/>
    </row>
    <row r="5" spans="2:12" ht="15.75" customHeight="1" x14ac:dyDescent="0.25">
      <c r="D5" s="48"/>
      <c r="E5" s="48"/>
      <c r="F5" s="48"/>
      <c r="G5" s="48"/>
      <c r="H5" s="48"/>
      <c r="I5" s="48"/>
      <c r="J5" s="48"/>
    </row>
    <row r="6" spans="2:12" ht="15.75" customHeight="1" x14ac:dyDescent="0.25">
      <c r="D6" s="48"/>
      <c r="E6" s="48"/>
      <c r="F6" s="48"/>
      <c r="G6" s="48"/>
      <c r="H6" s="48"/>
      <c r="I6" s="48"/>
      <c r="J6" s="48"/>
    </row>
    <row r="7" spans="2:12" ht="15.75" customHeight="1" x14ac:dyDescent="0.25">
      <c r="D7" s="48"/>
      <c r="E7" s="48"/>
      <c r="F7" s="48"/>
      <c r="G7" s="48"/>
      <c r="H7" s="48"/>
      <c r="I7" s="48"/>
      <c r="J7" s="48"/>
    </row>
    <row r="8" spans="2:12" ht="15.75" customHeight="1" x14ac:dyDescent="0.25">
      <c r="D8" s="48"/>
      <c r="E8" s="48"/>
      <c r="F8" s="48"/>
      <c r="G8" s="48"/>
      <c r="H8" s="48"/>
      <c r="I8" s="48"/>
      <c r="J8" s="48"/>
    </row>
    <row r="9" spans="2:12" ht="15.75" customHeight="1" x14ac:dyDescent="0.25">
      <c r="D9" s="48"/>
      <c r="E9" s="48"/>
      <c r="F9" s="48"/>
      <c r="G9" s="48"/>
      <c r="H9" s="48"/>
      <c r="I9" s="48"/>
      <c r="J9" s="48"/>
    </row>
    <row r="10" spans="2:12" ht="15.75" customHeight="1" x14ac:dyDescent="0.25">
      <c r="D10" s="48"/>
      <c r="E10" s="48"/>
      <c r="F10" s="48"/>
      <c r="G10" s="48"/>
      <c r="H10" s="48"/>
      <c r="I10" s="48"/>
      <c r="J10" s="48"/>
    </row>
    <row r="11" spans="2:12" s="62" customFormat="1" ht="15.75" customHeight="1" x14ac:dyDescent="0.25">
      <c r="B11" s="63"/>
      <c r="C11" s="63"/>
      <c r="D11" s="64" t="s">
        <v>76</v>
      </c>
      <c r="E11" s="64"/>
      <c r="F11" s="64"/>
      <c r="G11" s="64"/>
      <c r="H11" s="64"/>
      <c r="I11" s="64"/>
      <c r="J11" s="64"/>
    </row>
    <row r="12" spans="2:12" ht="15.75" customHeight="1" x14ac:dyDescent="0.25">
      <c r="D12" s="11"/>
      <c r="E12" s="10"/>
      <c r="F12" s="10"/>
      <c r="G12" s="10"/>
      <c r="H12" s="10"/>
      <c r="I12" s="10"/>
      <c r="J12" s="10"/>
    </row>
    <row r="13" spans="2:12" ht="18" x14ac:dyDescent="0.25">
      <c r="D13" s="17" t="s">
        <v>15</v>
      </c>
      <c r="E13" s="17" t="s">
        <v>18</v>
      </c>
      <c r="F13" s="17" t="s">
        <v>56</v>
      </c>
      <c r="G13" s="17" t="s">
        <v>57</v>
      </c>
      <c r="H13" s="17" t="s">
        <v>58</v>
      </c>
      <c r="I13" s="17" t="s">
        <v>20</v>
      </c>
      <c r="J13" s="17" t="s">
        <v>21</v>
      </c>
    </row>
    <row r="14" spans="2:12" ht="16.5" thickBot="1" x14ac:dyDescent="0.3">
      <c r="D14" s="18"/>
      <c r="E14" s="18"/>
      <c r="F14" s="18"/>
      <c r="G14" s="18"/>
      <c r="H14" s="18"/>
      <c r="I14" s="18"/>
      <c r="J14" s="19"/>
    </row>
    <row r="15" spans="2:12" ht="16.5" thickBot="1" x14ac:dyDescent="0.3">
      <c r="D15" s="20">
        <v>1</v>
      </c>
      <c r="E15" s="46" t="s">
        <v>49</v>
      </c>
      <c r="F15" s="46"/>
      <c r="G15" s="46"/>
      <c r="H15" s="46"/>
      <c r="I15" s="47"/>
      <c r="J15" s="21">
        <f>SUM(I16:I20)</f>
        <v>0</v>
      </c>
      <c r="K15" s="16"/>
      <c r="L15" s="16"/>
    </row>
    <row r="16" spans="2:12" ht="15.75" x14ac:dyDescent="0.25">
      <c r="D16" s="9">
        <f>+D15+0.01</f>
        <v>1.01</v>
      </c>
      <c r="E16" s="10" t="s">
        <v>19</v>
      </c>
      <c r="F16" s="22">
        <v>1</v>
      </c>
      <c r="G16" s="11" t="s">
        <v>16</v>
      </c>
      <c r="H16" s="12">
        <v>0</v>
      </c>
      <c r="I16" s="13">
        <f>F16*H16</f>
        <v>0</v>
      </c>
      <c r="J16" s="14"/>
      <c r="K16" s="16"/>
      <c r="L16" s="16"/>
    </row>
    <row r="17" spans="4:12" ht="15.75" x14ac:dyDescent="0.25">
      <c r="D17" s="9">
        <f t="shared" ref="D17:D19" si="0">+D16+0.01</f>
        <v>1.02</v>
      </c>
      <c r="E17" s="10" t="s">
        <v>35</v>
      </c>
      <c r="F17" s="22">
        <v>1</v>
      </c>
      <c r="G17" s="11" t="s">
        <v>51</v>
      </c>
      <c r="H17" s="12">
        <v>0</v>
      </c>
      <c r="I17" s="13">
        <f>F17*H17</f>
        <v>0</v>
      </c>
      <c r="J17" s="14"/>
      <c r="K17" s="16"/>
      <c r="L17" s="16"/>
    </row>
    <row r="18" spans="4:12" ht="15.75" x14ac:dyDescent="0.25">
      <c r="D18" s="9">
        <f t="shared" si="0"/>
        <v>1.03</v>
      </c>
      <c r="E18" s="10" t="s">
        <v>59</v>
      </c>
      <c r="F18" s="23">
        <f>1336.63*0.15</f>
        <v>200.49450000000002</v>
      </c>
      <c r="G18" s="11" t="s">
        <v>13</v>
      </c>
      <c r="H18" s="12">
        <v>0</v>
      </c>
      <c r="I18" s="13">
        <f>F18*H18</f>
        <v>0</v>
      </c>
      <c r="J18" s="14"/>
      <c r="K18" s="16"/>
      <c r="L18" s="16"/>
    </row>
    <row r="19" spans="4:12" ht="15.75" x14ac:dyDescent="0.25">
      <c r="D19" s="9">
        <f t="shared" si="0"/>
        <v>1.04</v>
      </c>
      <c r="E19" s="10" t="s">
        <v>39</v>
      </c>
      <c r="F19" s="24">
        <f>+F18*1.3</f>
        <v>260.64285000000001</v>
      </c>
      <c r="G19" s="11" t="s">
        <v>13</v>
      </c>
      <c r="H19" s="12">
        <v>0</v>
      </c>
      <c r="I19" s="13">
        <f>F19*H19</f>
        <v>0</v>
      </c>
      <c r="J19" s="14"/>
      <c r="K19" s="16"/>
      <c r="L19" s="16"/>
    </row>
    <row r="20" spans="4:12" ht="15.75" x14ac:dyDescent="0.25">
      <c r="D20" s="9">
        <v>1.05</v>
      </c>
      <c r="E20" s="10" t="s">
        <v>38</v>
      </c>
      <c r="F20" s="15">
        <f>1336.63*0.3*1.15</f>
        <v>461.13735000000003</v>
      </c>
      <c r="G20" s="11" t="s">
        <v>13</v>
      </c>
      <c r="H20" s="12">
        <v>0</v>
      </c>
      <c r="I20" s="13">
        <f>F20*H20</f>
        <v>0</v>
      </c>
      <c r="J20" s="14"/>
      <c r="K20" s="16"/>
      <c r="L20" s="16"/>
    </row>
    <row r="21" spans="4:12" ht="15.75" x14ac:dyDescent="0.25">
      <c r="D21" s="9"/>
      <c r="E21" s="10"/>
      <c r="F21" s="15"/>
      <c r="G21" s="11"/>
      <c r="H21" s="12"/>
      <c r="I21" s="13"/>
      <c r="J21" s="14"/>
    </row>
    <row r="22" spans="4:12" ht="16.5" thickBot="1" x14ac:dyDescent="0.3">
      <c r="D22" s="9"/>
      <c r="E22" s="10"/>
      <c r="F22" s="10"/>
      <c r="G22" s="10"/>
      <c r="H22" s="10"/>
      <c r="I22" s="14"/>
      <c r="J22" s="14"/>
    </row>
    <row r="23" spans="4:12" ht="16.5" thickBot="1" x14ac:dyDescent="0.3">
      <c r="D23" s="20">
        <v>2</v>
      </c>
      <c r="E23" s="46" t="s">
        <v>48</v>
      </c>
      <c r="F23" s="46"/>
      <c r="G23" s="46"/>
      <c r="H23" s="46"/>
      <c r="I23" s="47"/>
      <c r="J23" s="21">
        <f>SUM(I24:I45)</f>
        <v>0</v>
      </c>
    </row>
    <row r="24" spans="4:12" ht="15.75" x14ac:dyDescent="0.25">
      <c r="D24" s="9">
        <f>+D23+0.01</f>
        <v>2.0099999999999998</v>
      </c>
      <c r="E24" s="10" t="s">
        <v>52</v>
      </c>
      <c r="F24" s="24">
        <v>69.13</v>
      </c>
      <c r="G24" s="11" t="s">
        <v>14</v>
      </c>
      <c r="H24" s="12">
        <v>0</v>
      </c>
      <c r="I24" s="13">
        <f t="shared" ref="I24:I29" si="1">F24*H24</f>
        <v>0</v>
      </c>
      <c r="J24" s="9"/>
    </row>
    <row r="25" spans="4:12" ht="15.75" x14ac:dyDescent="0.25">
      <c r="D25" s="9">
        <f t="shared" ref="D25:D33" si="2">+D24+0.01</f>
        <v>2.0199999999999996</v>
      </c>
      <c r="E25" s="10" t="s">
        <v>53</v>
      </c>
      <c r="F25" s="24">
        <f>+F24*1.2</f>
        <v>82.955999999999989</v>
      </c>
      <c r="G25" s="11" t="s">
        <v>17</v>
      </c>
      <c r="H25" s="12">
        <v>0</v>
      </c>
      <c r="I25" s="13">
        <f t="shared" si="1"/>
        <v>0</v>
      </c>
      <c r="J25" s="9"/>
    </row>
    <row r="26" spans="4:12" ht="15.75" x14ac:dyDescent="0.25">
      <c r="D26" s="9">
        <f t="shared" si="2"/>
        <v>2.0299999999999994</v>
      </c>
      <c r="E26" s="10" t="s">
        <v>54</v>
      </c>
      <c r="F26" s="24">
        <f>(312.9+85.68+160.74+62.18-13.1)*0.1</f>
        <v>60.839999999999989</v>
      </c>
      <c r="G26" s="11" t="s">
        <v>13</v>
      </c>
      <c r="H26" s="12">
        <v>0</v>
      </c>
      <c r="I26" s="13">
        <f t="shared" si="1"/>
        <v>0</v>
      </c>
      <c r="J26" s="25"/>
    </row>
    <row r="27" spans="4:12" ht="15.75" x14ac:dyDescent="0.25">
      <c r="D27" s="9">
        <f t="shared" si="2"/>
        <v>2.0399999999999991</v>
      </c>
      <c r="E27" s="10" t="s">
        <v>40</v>
      </c>
      <c r="F27" s="24">
        <f>42.15*0.4</f>
        <v>16.86</v>
      </c>
      <c r="G27" s="11" t="s">
        <v>17</v>
      </c>
      <c r="H27" s="12">
        <v>0</v>
      </c>
      <c r="I27" s="13">
        <f t="shared" si="1"/>
        <v>0</v>
      </c>
      <c r="J27" s="25"/>
    </row>
    <row r="28" spans="4:12" ht="15.75" x14ac:dyDescent="0.25">
      <c r="D28" s="9">
        <f t="shared" si="2"/>
        <v>2.0499999999999989</v>
      </c>
      <c r="E28" s="10" t="s">
        <v>60</v>
      </c>
      <c r="F28" s="24">
        <f>97.15*0.2*0.4</f>
        <v>7.772000000000002</v>
      </c>
      <c r="G28" s="11" t="s">
        <v>17</v>
      </c>
      <c r="H28" s="12">
        <v>0</v>
      </c>
      <c r="I28" s="13">
        <f t="shared" ref="I28" si="3">F28*H28</f>
        <v>0</v>
      </c>
      <c r="J28" s="25"/>
    </row>
    <row r="29" spans="4:12" ht="15.75" x14ac:dyDescent="0.25">
      <c r="D29" s="9">
        <f t="shared" si="2"/>
        <v>2.0599999999999987</v>
      </c>
      <c r="E29" s="10" t="s">
        <v>41</v>
      </c>
      <c r="F29" s="24">
        <f>21.67*0.6</f>
        <v>13.002000000000001</v>
      </c>
      <c r="G29" s="11" t="s">
        <v>17</v>
      </c>
      <c r="H29" s="12">
        <v>0</v>
      </c>
      <c r="I29" s="13">
        <f t="shared" si="1"/>
        <v>0</v>
      </c>
      <c r="J29" s="25"/>
    </row>
    <row r="30" spans="4:12" ht="15.75" x14ac:dyDescent="0.25">
      <c r="D30" s="9">
        <f t="shared" si="2"/>
        <v>2.0699999999999985</v>
      </c>
      <c r="E30" s="10" t="s">
        <v>43</v>
      </c>
      <c r="F30" s="24">
        <f>21.67*0.55</f>
        <v>11.918500000000002</v>
      </c>
      <c r="G30" s="11" t="s">
        <v>17</v>
      </c>
      <c r="H30" s="12">
        <v>0</v>
      </c>
      <c r="I30" s="13">
        <f t="shared" ref="I30:I33" si="4">F30*H30</f>
        <v>0</v>
      </c>
      <c r="J30" s="10"/>
    </row>
    <row r="31" spans="4:12" ht="15.75" x14ac:dyDescent="0.25">
      <c r="D31" s="9">
        <f t="shared" si="2"/>
        <v>2.0799999999999983</v>
      </c>
      <c r="E31" s="10" t="s">
        <v>25</v>
      </c>
      <c r="F31" s="24">
        <f>+F30</f>
        <v>11.918500000000002</v>
      </c>
      <c r="G31" s="11" t="s">
        <v>17</v>
      </c>
      <c r="H31" s="12">
        <v>0</v>
      </c>
      <c r="I31" s="13">
        <f t="shared" si="4"/>
        <v>0</v>
      </c>
      <c r="J31" s="10"/>
    </row>
    <row r="32" spans="4:12" ht="15.75" x14ac:dyDescent="0.25">
      <c r="D32" s="9">
        <f t="shared" si="2"/>
        <v>2.0899999999999981</v>
      </c>
      <c r="E32" s="10" t="s">
        <v>42</v>
      </c>
      <c r="F32" s="24">
        <v>21.67</v>
      </c>
      <c r="G32" s="11" t="s">
        <v>14</v>
      </c>
      <c r="H32" s="12">
        <v>0</v>
      </c>
      <c r="I32" s="13">
        <f t="shared" si="4"/>
        <v>0</v>
      </c>
      <c r="J32" s="10"/>
    </row>
    <row r="33" spans="4:12" ht="15.75" x14ac:dyDescent="0.25">
      <c r="D33" s="9">
        <f t="shared" si="2"/>
        <v>2.0999999999999979</v>
      </c>
      <c r="E33" s="10" t="s">
        <v>69</v>
      </c>
      <c r="F33" s="24">
        <f>21+21</f>
        <v>42</v>
      </c>
      <c r="G33" s="11" t="s">
        <v>14</v>
      </c>
      <c r="H33" s="12">
        <v>0</v>
      </c>
      <c r="I33" s="13">
        <f t="shared" si="4"/>
        <v>0</v>
      </c>
      <c r="J33" s="10"/>
    </row>
    <row r="34" spans="4:12" ht="15.75" x14ac:dyDescent="0.25">
      <c r="D34" s="50" t="s">
        <v>61</v>
      </c>
      <c r="E34" s="50"/>
      <c r="F34" s="24"/>
      <c r="G34" s="11"/>
      <c r="H34" s="12"/>
      <c r="I34" s="13"/>
      <c r="J34" s="10"/>
      <c r="K34" s="8"/>
      <c r="L34" s="8"/>
    </row>
    <row r="35" spans="4:12" ht="15.75" x14ac:dyDescent="0.25">
      <c r="D35" s="9">
        <f>+D33+0.01</f>
        <v>2.1099999999999977</v>
      </c>
      <c r="E35" s="10" t="s">
        <v>62</v>
      </c>
      <c r="F35" s="23">
        <f>34*0.4</f>
        <v>13.600000000000001</v>
      </c>
      <c r="G35" s="11" t="s">
        <v>17</v>
      </c>
      <c r="H35" s="12">
        <v>0</v>
      </c>
      <c r="I35" s="13">
        <f t="shared" ref="I35:I43" si="5">F35*H35</f>
        <v>0</v>
      </c>
      <c r="J35" s="25"/>
    </row>
    <row r="36" spans="4:12" ht="15.75" x14ac:dyDescent="0.25">
      <c r="D36" s="9">
        <f>+D35+0.01</f>
        <v>2.1199999999999974</v>
      </c>
      <c r="E36" s="10" t="s">
        <v>63</v>
      </c>
      <c r="F36" s="23">
        <v>70</v>
      </c>
      <c r="G36" s="11" t="s">
        <v>17</v>
      </c>
      <c r="H36" s="12">
        <v>0</v>
      </c>
      <c r="I36" s="13">
        <f t="shared" si="5"/>
        <v>0</v>
      </c>
      <c r="J36" s="9"/>
    </row>
    <row r="37" spans="4:12" ht="15.75" x14ac:dyDescent="0.25">
      <c r="D37" s="9">
        <f t="shared" ref="D37:D45" si="6">+D36+0.01</f>
        <v>2.1299999999999972</v>
      </c>
      <c r="E37" s="10" t="s">
        <v>64</v>
      </c>
      <c r="F37" s="23">
        <f>0.8*1.7*0.5</f>
        <v>0.68</v>
      </c>
      <c r="G37" s="11" t="s">
        <v>13</v>
      </c>
      <c r="H37" s="12">
        <v>0</v>
      </c>
      <c r="I37" s="13">
        <f t="shared" si="5"/>
        <v>0</v>
      </c>
      <c r="J37" s="9"/>
    </row>
    <row r="38" spans="4:12" ht="15.75" x14ac:dyDescent="0.25">
      <c r="D38" s="9">
        <f t="shared" si="6"/>
        <v>2.139999999999997</v>
      </c>
      <c r="E38" s="10" t="s">
        <v>65</v>
      </c>
      <c r="F38" s="23">
        <v>1.56</v>
      </c>
      <c r="G38" s="11" t="s">
        <v>13</v>
      </c>
      <c r="H38" s="12">
        <v>0</v>
      </c>
      <c r="I38" s="13">
        <f t="shared" si="5"/>
        <v>0</v>
      </c>
      <c r="J38" s="9"/>
    </row>
    <row r="39" spans="4:12" ht="15.75" x14ac:dyDescent="0.25">
      <c r="D39" s="9">
        <f t="shared" si="6"/>
        <v>2.1499999999999968</v>
      </c>
      <c r="E39" s="10" t="s">
        <v>66</v>
      </c>
      <c r="F39" s="23">
        <f>34*0.2</f>
        <v>6.8000000000000007</v>
      </c>
      <c r="G39" s="11" t="s">
        <v>17</v>
      </c>
      <c r="H39" s="12">
        <v>0</v>
      </c>
      <c r="I39" s="13">
        <f t="shared" si="5"/>
        <v>0</v>
      </c>
      <c r="J39" s="9"/>
    </row>
    <row r="40" spans="4:12" ht="15.75" x14ac:dyDescent="0.25">
      <c r="D40" s="9">
        <f t="shared" si="6"/>
        <v>2.1599999999999966</v>
      </c>
      <c r="E40" s="10" t="s">
        <v>67</v>
      </c>
      <c r="F40" s="23">
        <f>16.34/2</f>
        <v>8.17</v>
      </c>
      <c r="G40" s="11" t="s">
        <v>17</v>
      </c>
      <c r="H40" s="12">
        <v>0</v>
      </c>
      <c r="I40" s="13">
        <f t="shared" si="5"/>
        <v>0</v>
      </c>
      <c r="J40" s="9"/>
    </row>
    <row r="41" spans="4:12" ht="15.75" x14ac:dyDescent="0.25">
      <c r="D41" s="9">
        <f t="shared" si="6"/>
        <v>2.1699999999999964</v>
      </c>
      <c r="E41" s="10" t="s">
        <v>68</v>
      </c>
      <c r="F41" s="23">
        <f>+F40+F39</f>
        <v>14.97</v>
      </c>
      <c r="G41" s="11" t="s">
        <v>17</v>
      </c>
      <c r="H41" s="12">
        <v>0</v>
      </c>
      <c r="I41" s="13">
        <f t="shared" si="5"/>
        <v>0</v>
      </c>
      <c r="J41" s="9"/>
    </row>
    <row r="42" spans="4:12" ht="15.75" x14ac:dyDescent="0.25">
      <c r="D42" s="9">
        <f t="shared" si="6"/>
        <v>2.1799999999999962</v>
      </c>
      <c r="E42" s="10" t="s">
        <v>69</v>
      </c>
      <c r="F42" s="23">
        <v>54</v>
      </c>
      <c r="G42" s="11" t="s">
        <v>14</v>
      </c>
      <c r="H42" s="12">
        <v>0</v>
      </c>
      <c r="I42" s="13">
        <f t="shared" si="5"/>
        <v>0</v>
      </c>
      <c r="J42" s="9"/>
    </row>
    <row r="43" spans="4:12" ht="15.75" x14ac:dyDescent="0.25">
      <c r="D43" s="9">
        <f t="shared" si="6"/>
        <v>2.1899999999999959</v>
      </c>
      <c r="E43" s="10" t="s">
        <v>70</v>
      </c>
      <c r="F43" s="23">
        <v>1</v>
      </c>
      <c r="G43" s="11" t="s">
        <v>71</v>
      </c>
      <c r="H43" s="12">
        <v>0</v>
      </c>
      <c r="I43" s="13">
        <f t="shared" si="5"/>
        <v>0</v>
      </c>
      <c r="J43" s="9"/>
    </row>
    <row r="44" spans="4:12" ht="15.75" x14ac:dyDescent="0.25">
      <c r="D44" s="9">
        <f t="shared" si="6"/>
        <v>2.1999999999999957</v>
      </c>
      <c r="E44" s="10" t="s">
        <v>72</v>
      </c>
      <c r="F44" s="23">
        <f>25.48/2</f>
        <v>12.74</v>
      </c>
      <c r="G44" s="11" t="s">
        <v>17</v>
      </c>
      <c r="H44" s="12">
        <v>0</v>
      </c>
      <c r="I44" s="13">
        <f t="shared" ref="I44:I45" si="7">F44*H44</f>
        <v>0</v>
      </c>
      <c r="J44" s="9"/>
    </row>
    <row r="45" spans="4:12" ht="15.75" x14ac:dyDescent="0.25">
      <c r="D45" s="9">
        <f t="shared" si="6"/>
        <v>2.2099999999999955</v>
      </c>
      <c r="E45" s="10" t="s">
        <v>73</v>
      </c>
      <c r="F45" s="23">
        <v>70</v>
      </c>
      <c r="G45" s="11" t="s">
        <v>17</v>
      </c>
      <c r="H45" s="12">
        <v>0</v>
      </c>
      <c r="I45" s="13">
        <f t="shared" si="7"/>
        <v>0</v>
      </c>
      <c r="J45" s="9"/>
    </row>
    <row r="46" spans="4:12" ht="15.75" x14ac:dyDescent="0.25">
      <c r="D46" s="9"/>
      <c r="E46" s="10"/>
      <c r="F46" s="23"/>
      <c r="G46" s="11"/>
      <c r="H46" s="12"/>
      <c r="I46" s="13"/>
      <c r="J46" s="9"/>
    </row>
    <row r="47" spans="4:12" ht="16.5" thickBot="1" x14ac:dyDescent="0.3">
      <c r="D47" s="9"/>
      <c r="E47" s="10"/>
      <c r="F47" s="23"/>
      <c r="G47" s="11"/>
      <c r="H47" s="12"/>
      <c r="I47" s="13"/>
      <c r="J47" s="9"/>
    </row>
    <row r="48" spans="4:12" ht="16.5" thickBot="1" x14ac:dyDescent="0.3">
      <c r="D48" s="20">
        <v>3</v>
      </c>
      <c r="E48" s="46" t="s">
        <v>26</v>
      </c>
      <c r="F48" s="46" t="s">
        <v>0</v>
      </c>
      <c r="G48" s="46" t="s">
        <v>11</v>
      </c>
      <c r="H48" s="46" t="s">
        <v>22</v>
      </c>
      <c r="I48" s="47" t="s">
        <v>12</v>
      </c>
      <c r="J48" s="21">
        <f>SUM(I49:I52)</f>
        <v>0</v>
      </c>
    </row>
    <row r="49" spans="4:18" ht="15.75" x14ac:dyDescent="0.25">
      <c r="D49" s="9">
        <f t="shared" ref="D49:D52" si="8">+D48+0.01</f>
        <v>3.01</v>
      </c>
      <c r="E49" s="10" t="s">
        <v>23</v>
      </c>
      <c r="F49" s="22">
        <f>272.57*0.3</f>
        <v>81.771000000000001</v>
      </c>
      <c r="G49" s="11" t="s">
        <v>13</v>
      </c>
      <c r="H49" s="26">
        <v>0</v>
      </c>
      <c r="I49" s="13">
        <f>F49*H49</f>
        <v>0</v>
      </c>
      <c r="J49" s="25"/>
    </row>
    <row r="50" spans="4:18" ht="15.75" x14ac:dyDescent="0.25">
      <c r="D50" s="9">
        <f t="shared" si="8"/>
        <v>3.0199999999999996</v>
      </c>
      <c r="E50" s="10" t="s">
        <v>24</v>
      </c>
      <c r="F50" s="22">
        <v>272.57</v>
      </c>
      <c r="G50" s="11" t="s">
        <v>17</v>
      </c>
      <c r="H50" s="26">
        <v>0</v>
      </c>
      <c r="I50" s="13">
        <f>F50*H50</f>
        <v>0</v>
      </c>
      <c r="J50" s="25"/>
    </row>
    <row r="51" spans="4:18" ht="15.75" x14ac:dyDescent="0.25">
      <c r="D51" s="9">
        <f t="shared" si="8"/>
        <v>3.0299999999999994</v>
      </c>
      <c r="E51" s="10" t="s">
        <v>74</v>
      </c>
      <c r="F51" s="22">
        <v>1</v>
      </c>
      <c r="G51" s="11" t="s">
        <v>51</v>
      </c>
      <c r="H51" s="27">
        <v>0</v>
      </c>
      <c r="I51" s="13">
        <f t="shared" ref="I51:I52" si="9">F51*H51</f>
        <v>0</v>
      </c>
      <c r="J51" s="12"/>
    </row>
    <row r="52" spans="4:18" ht="15.75" x14ac:dyDescent="0.25">
      <c r="D52" s="9">
        <f t="shared" si="8"/>
        <v>3.0399999999999991</v>
      </c>
      <c r="E52" s="10" t="s">
        <v>75</v>
      </c>
      <c r="F52" s="22">
        <v>1</v>
      </c>
      <c r="G52" s="11" t="s">
        <v>51</v>
      </c>
      <c r="H52" s="27">
        <v>0</v>
      </c>
      <c r="I52" s="13">
        <f t="shared" si="9"/>
        <v>0</v>
      </c>
      <c r="J52" s="12"/>
    </row>
    <row r="53" spans="4:18" ht="15.75" x14ac:dyDescent="0.25">
      <c r="D53" s="9"/>
      <c r="E53" s="10"/>
      <c r="F53" s="22"/>
      <c r="G53" s="11"/>
      <c r="H53" s="26"/>
      <c r="I53" s="13"/>
      <c r="J53" s="28"/>
    </row>
    <row r="54" spans="4:18" ht="16.5" thickBot="1" x14ac:dyDescent="0.3">
      <c r="D54" s="9"/>
      <c r="E54" s="10"/>
      <c r="F54" s="29"/>
      <c r="G54" s="11"/>
      <c r="H54" s="27"/>
      <c r="I54" s="30"/>
      <c r="J54" s="28"/>
    </row>
    <row r="55" spans="4:18" ht="16.5" thickBot="1" x14ac:dyDescent="0.3">
      <c r="D55" s="20">
        <v>4</v>
      </c>
      <c r="E55" s="46" t="s">
        <v>32</v>
      </c>
      <c r="F55" s="46"/>
      <c r="G55" s="46"/>
      <c r="H55" s="46"/>
      <c r="I55" s="47"/>
      <c r="J55" s="21">
        <f>SUM(I56:I58)</f>
        <v>0</v>
      </c>
    </row>
    <row r="56" spans="4:18" ht="15.75" x14ac:dyDescent="0.25">
      <c r="D56" s="31">
        <f t="shared" ref="D56:D58" si="10">+D55+0.01</f>
        <v>4.01</v>
      </c>
      <c r="E56" s="10" t="s">
        <v>44</v>
      </c>
      <c r="F56" s="22">
        <v>1</v>
      </c>
      <c r="G56" s="32" t="s">
        <v>51</v>
      </c>
      <c r="H56" s="26">
        <v>0</v>
      </c>
      <c r="I56" s="33">
        <f>F56*H56</f>
        <v>0</v>
      </c>
      <c r="J56" s="25"/>
    </row>
    <row r="57" spans="4:18" ht="15.75" x14ac:dyDescent="0.25">
      <c r="D57" s="31">
        <f t="shared" si="10"/>
        <v>4.0199999999999996</v>
      </c>
      <c r="E57" s="10" t="s">
        <v>37</v>
      </c>
      <c r="F57" s="22">
        <v>2</v>
      </c>
      <c r="G57" s="32" t="s">
        <v>16</v>
      </c>
      <c r="H57" s="26">
        <v>0</v>
      </c>
      <c r="I57" s="33">
        <f>F57*H57</f>
        <v>0</v>
      </c>
      <c r="J57" s="25"/>
    </row>
    <row r="58" spans="4:18" ht="15.75" x14ac:dyDescent="0.25">
      <c r="D58" s="31">
        <f t="shared" si="10"/>
        <v>4.0299999999999994</v>
      </c>
      <c r="E58" s="10" t="s">
        <v>36</v>
      </c>
      <c r="F58" s="22">
        <v>1</v>
      </c>
      <c r="G58" s="32" t="s">
        <v>16</v>
      </c>
      <c r="H58" s="26">
        <v>0</v>
      </c>
      <c r="I58" s="33">
        <f>F58*H58</f>
        <v>0</v>
      </c>
      <c r="J58" s="25"/>
    </row>
    <row r="59" spans="4:18" ht="15.75" x14ac:dyDescent="0.25">
      <c r="D59" s="31"/>
      <c r="E59" s="10"/>
      <c r="F59" s="22"/>
      <c r="G59" s="32"/>
      <c r="H59" s="26"/>
      <c r="I59" s="33"/>
      <c r="J59" s="25"/>
    </row>
    <row r="60" spans="4:18" ht="16.5" thickBot="1" x14ac:dyDescent="0.3">
      <c r="D60" s="9"/>
      <c r="E60" s="10"/>
      <c r="F60" s="22"/>
      <c r="G60" s="32"/>
      <c r="H60" s="26"/>
      <c r="I60" s="33"/>
      <c r="J60" s="25"/>
    </row>
    <row r="61" spans="4:18" ht="16.5" thickBot="1" x14ac:dyDescent="0.3">
      <c r="D61" s="20">
        <v>5</v>
      </c>
      <c r="E61" s="46" t="s">
        <v>31</v>
      </c>
      <c r="F61" s="46" t="s">
        <v>0</v>
      </c>
      <c r="G61" s="46" t="s">
        <v>11</v>
      </c>
      <c r="H61" s="46" t="s">
        <v>22</v>
      </c>
      <c r="I61" s="47" t="s">
        <v>12</v>
      </c>
      <c r="J61" s="21">
        <f>SUM(I62:I69)</f>
        <v>0</v>
      </c>
    </row>
    <row r="62" spans="4:18" ht="30.75" x14ac:dyDescent="0.25">
      <c r="D62" s="31">
        <f t="shared" ref="D62:D69" si="11">+D61+0.01</f>
        <v>5.01</v>
      </c>
      <c r="E62" s="34" t="s">
        <v>45</v>
      </c>
      <c r="F62" s="22">
        <v>4</v>
      </c>
      <c r="G62" s="32" t="s">
        <v>16</v>
      </c>
      <c r="H62" s="26">
        <v>0</v>
      </c>
      <c r="I62" s="35">
        <f t="shared" ref="I62" si="12">F62*H62</f>
        <v>0</v>
      </c>
      <c r="J62" s="25"/>
      <c r="M62" s="3"/>
      <c r="N62" s="5"/>
      <c r="O62" s="4"/>
      <c r="P62" s="7"/>
      <c r="Q62" s="6"/>
      <c r="R62" s="3"/>
    </row>
    <row r="63" spans="4:18" ht="15.75" x14ac:dyDescent="0.25">
      <c r="D63" s="31">
        <f t="shared" si="11"/>
        <v>5.0199999999999996</v>
      </c>
      <c r="E63" s="10" t="s">
        <v>46</v>
      </c>
      <c r="F63" s="22">
        <v>1</v>
      </c>
      <c r="G63" s="32" t="s">
        <v>16</v>
      </c>
      <c r="H63" s="26">
        <v>0</v>
      </c>
      <c r="I63" s="35">
        <f t="shared" ref="I63:I69" si="13">F63*H63</f>
        <v>0</v>
      </c>
      <c r="J63" s="25"/>
      <c r="M63" s="3"/>
      <c r="N63" s="5"/>
      <c r="O63" s="4"/>
      <c r="P63" s="7"/>
      <c r="Q63" s="6"/>
      <c r="R63" s="3"/>
    </row>
    <row r="64" spans="4:18" ht="15.75" x14ac:dyDescent="0.25">
      <c r="D64" s="31">
        <f t="shared" si="11"/>
        <v>5.0299999999999994</v>
      </c>
      <c r="E64" s="10" t="s">
        <v>27</v>
      </c>
      <c r="F64" s="22">
        <v>2</v>
      </c>
      <c r="G64" s="32" t="s">
        <v>16</v>
      </c>
      <c r="H64" s="26">
        <v>0</v>
      </c>
      <c r="I64" s="35">
        <f t="shared" si="13"/>
        <v>0</v>
      </c>
      <c r="J64" s="25"/>
      <c r="M64" s="3"/>
      <c r="N64" s="5"/>
      <c r="O64" s="4"/>
      <c r="P64" s="7"/>
      <c r="Q64" s="6"/>
      <c r="R64" s="3"/>
    </row>
    <row r="65" spans="4:18" ht="15.75" x14ac:dyDescent="0.25">
      <c r="D65" s="31">
        <f t="shared" si="11"/>
        <v>5.0399999999999991</v>
      </c>
      <c r="E65" s="10" t="s">
        <v>33</v>
      </c>
      <c r="F65" s="22">
        <v>380</v>
      </c>
      <c r="G65" s="11" t="s">
        <v>50</v>
      </c>
      <c r="H65" s="26">
        <v>0</v>
      </c>
      <c r="I65" s="35">
        <f t="shared" si="13"/>
        <v>0</v>
      </c>
      <c r="J65" s="25"/>
      <c r="M65" s="3"/>
      <c r="N65" s="5"/>
      <c r="O65" s="4"/>
      <c r="P65" s="7"/>
      <c r="Q65" s="6"/>
      <c r="R65" s="3"/>
    </row>
    <row r="66" spans="4:18" ht="15.75" x14ac:dyDescent="0.25">
      <c r="D66" s="31">
        <f t="shared" si="11"/>
        <v>5.0499999999999989</v>
      </c>
      <c r="E66" s="10" t="s">
        <v>28</v>
      </c>
      <c r="F66" s="22">
        <v>200</v>
      </c>
      <c r="G66" s="11" t="s">
        <v>50</v>
      </c>
      <c r="H66" s="26">
        <v>0</v>
      </c>
      <c r="I66" s="35">
        <f t="shared" si="13"/>
        <v>0</v>
      </c>
      <c r="J66" s="25"/>
      <c r="M66" s="3"/>
      <c r="N66" s="5"/>
      <c r="O66" s="4"/>
      <c r="P66" s="7"/>
      <c r="Q66" s="6"/>
      <c r="R66" s="3"/>
    </row>
    <row r="67" spans="4:18" ht="15.75" x14ac:dyDescent="0.25">
      <c r="D67" s="31">
        <f t="shared" si="11"/>
        <v>5.0599999999999987</v>
      </c>
      <c r="E67" s="10" t="s">
        <v>29</v>
      </c>
      <c r="F67" s="22">
        <v>30</v>
      </c>
      <c r="G67" s="32" t="s">
        <v>16</v>
      </c>
      <c r="H67" s="26">
        <v>0</v>
      </c>
      <c r="I67" s="35">
        <f t="shared" si="13"/>
        <v>0</v>
      </c>
      <c r="J67" s="25"/>
      <c r="M67" s="3"/>
      <c r="N67" s="5"/>
      <c r="O67" s="4"/>
      <c r="P67" s="7"/>
      <c r="Q67" s="6"/>
      <c r="R67" s="3"/>
    </row>
    <row r="68" spans="4:18" ht="15.75" x14ac:dyDescent="0.25">
      <c r="D68" s="31">
        <f t="shared" si="11"/>
        <v>5.0699999999999985</v>
      </c>
      <c r="E68" s="10" t="s">
        <v>30</v>
      </c>
      <c r="F68" s="22">
        <v>8</v>
      </c>
      <c r="G68" s="32" t="s">
        <v>16</v>
      </c>
      <c r="H68" s="26">
        <v>0</v>
      </c>
      <c r="I68" s="35">
        <f t="shared" si="13"/>
        <v>0</v>
      </c>
      <c r="J68" s="25"/>
      <c r="M68" s="3"/>
      <c r="N68" s="5"/>
      <c r="O68" s="4"/>
      <c r="P68" s="7"/>
      <c r="Q68" s="6"/>
      <c r="R68" s="3"/>
    </row>
    <row r="69" spans="4:18" ht="15.75" x14ac:dyDescent="0.25">
      <c r="D69" s="31">
        <f t="shared" si="11"/>
        <v>5.0799999999999983</v>
      </c>
      <c r="E69" s="10" t="s">
        <v>34</v>
      </c>
      <c r="F69" s="22">
        <v>1</v>
      </c>
      <c r="G69" s="32" t="s">
        <v>51</v>
      </c>
      <c r="H69" s="26">
        <v>0</v>
      </c>
      <c r="I69" s="35">
        <f t="shared" si="13"/>
        <v>0</v>
      </c>
      <c r="J69" s="25"/>
      <c r="M69" s="3"/>
      <c r="N69" s="5"/>
      <c r="O69" s="4"/>
      <c r="P69" s="7"/>
      <c r="Q69" s="6"/>
      <c r="R69" s="3"/>
    </row>
    <row r="70" spans="4:18" ht="15.75" x14ac:dyDescent="0.25">
      <c r="D70" s="31"/>
      <c r="E70" s="28"/>
      <c r="F70" s="28"/>
      <c r="G70" s="28"/>
      <c r="H70" s="28"/>
      <c r="I70" s="36"/>
      <c r="J70" s="25"/>
      <c r="M70" s="3"/>
      <c r="N70" s="5"/>
      <c r="O70" s="4"/>
      <c r="P70" s="7"/>
      <c r="Q70" s="6"/>
      <c r="R70" s="3"/>
    </row>
    <row r="71" spans="4:18" ht="16.5" thickBot="1" x14ac:dyDescent="0.3">
      <c r="D71" s="31"/>
      <c r="E71" s="28"/>
      <c r="F71" s="28"/>
      <c r="G71" s="28"/>
      <c r="H71" s="28"/>
      <c r="I71" s="28"/>
      <c r="J71" s="25"/>
      <c r="M71" s="3"/>
      <c r="N71" s="5"/>
      <c r="O71" s="4"/>
      <c r="P71" s="7"/>
      <c r="Q71" s="6"/>
      <c r="R71" s="3"/>
    </row>
    <row r="72" spans="4:18" ht="21.75" customHeight="1" thickBot="1" x14ac:dyDescent="0.3">
      <c r="D72" s="20">
        <v>6</v>
      </c>
      <c r="E72" s="46" t="s">
        <v>47</v>
      </c>
      <c r="F72" s="46" t="s">
        <v>0</v>
      </c>
      <c r="G72" s="46" t="s">
        <v>11</v>
      </c>
      <c r="H72" s="46" t="s">
        <v>22</v>
      </c>
      <c r="I72" s="47" t="s">
        <v>12</v>
      </c>
      <c r="J72" s="21">
        <f>SUM(I73:I76)</f>
        <v>0</v>
      </c>
      <c r="M72" s="3"/>
      <c r="N72" s="5"/>
      <c r="O72" s="4"/>
      <c r="P72" s="7"/>
      <c r="Q72" s="6"/>
      <c r="R72" s="3"/>
    </row>
    <row r="73" spans="4:18" ht="15.75" x14ac:dyDescent="0.25">
      <c r="D73" s="31">
        <f t="shared" ref="D73" si="14">+D72+0.01</f>
        <v>6.01</v>
      </c>
      <c r="E73" s="10" t="s">
        <v>55</v>
      </c>
      <c r="F73" s="22">
        <f>+F40+F31</f>
        <v>20.088500000000003</v>
      </c>
      <c r="G73" s="32" t="s">
        <v>17</v>
      </c>
      <c r="H73" s="26">
        <v>0</v>
      </c>
      <c r="I73" s="35">
        <f>F73*H73</f>
        <v>0</v>
      </c>
      <c r="J73" s="28"/>
      <c r="M73" s="3"/>
      <c r="N73" s="5"/>
      <c r="O73" s="4"/>
      <c r="P73" s="7"/>
      <c r="Q73" s="6"/>
      <c r="R73" s="3"/>
    </row>
    <row r="74" spans="4:18" ht="15.75" x14ac:dyDescent="0.25">
      <c r="D74" s="31"/>
      <c r="E74" s="28"/>
      <c r="F74" s="28"/>
      <c r="G74" s="28"/>
      <c r="H74" s="28"/>
      <c r="I74" s="28"/>
      <c r="J74" s="28"/>
      <c r="M74" s="3"/>
      <c r="N74" s="5"/>
      <c r="O74" s="4"/>
      <c r="P74" s="7"/>
      <c r="Q74" s="6"/>
      <c r="R74" s="3"/>
    </row>
    <row r="75" spans="4:18" ht="16.5" thickBot="1" x14ac:dyDescent="0.3">
      <c r="D75" s="31"/>
      <c r="E75" s="28"/>
      <c r="F75" s="28"/>
      <c r="G75" s="28"/>
      <c r="H75" s="28"/>
      <c r="I75" s="28"/>
      <c r="J75" s="37"/>
      <c r="N75" s="5"/>
      <c r="O75" s="4"/>
      <c r="P75" s="7"/>
      <c r="Q75" s="6"/>
      <c r="R75" s="3"/>
    </row>
    <row r="76" spans="4:18" ht="16.5" thickTop="1" x14ac:dyDescent="0.25">
      <c r="D76" s="11"/>
      <c r="E76" s="32"/>
      <c r="F76" s="10"/>
      <c r="G76" s="10"/>
      <c r="H76" s="10"/>
      <c r="I76" s="10"/>
      <c r="J76" s="14"/>
    </row>
    <row r="77" spans="4:18" ht="19.5" x14ac:dyDescent="0.25">
      <c r="D77" s="11"/>
      <c r="E77" s="32"/>
      <c r="F77" s="54" t="s">
        <v>1</v>
      </c>
      <c r="G77" s="54"/>
      <c r="H77" s="54"/>
      <c r="I77" s="54"/>
      <c r="J77" s="38">
        <f>SUM(J15:J76)</f>
        <v>0</v>
      </c>
    </row>
    <row r="78" spans="4:18" ht="15.75" x14ac:dyDescent="0.25">
      <c r="D78" s="11"/>
      <c r="E78" s="32"/>
      <c r="F78" s="28"/>
      <c r="G78" s="28"/>
      <c r="H78" s="28"/>
      <c r="I78" s="28"/>
      <c r="J78" s="28"/>
    </row>
    <row r="79" spans="4:18" ht="15.75" x14ac:dyDescent="0.25">
      <c r="D79" s="11"/>
      <c r="E79" s="10"/>
      <c r="F79" s="10"/>
      <c r="G79" s="10"/>
      <c r="H79" s="10"/>
      <c r="I79" s="10"/>
      <c r="J79" s="10"/>
    </row>
    <row r="80" spans="4:18" ht="15.75" x14ac:dyDescent="0.25">
      <c r="D80" s="11"/>
      <c r="E80" s="10"/>
      <c r="F80" s="57" t="s">
        <v>2</v>
      </c>
      <c r="G80" s="57"/>
      <c r="H80" s="57"/>
      <c r="I80" s="57"/>
      <c r="J80" s="57"/>
    </row>
    <row r="81" spans="4:10" ht="15.75" x14ac:dyDescent="0.25">
      <c r="D81" s="11"/>
      <c r="E81" s="10"/>
      <c r="F81" s="56" t="s">
        <v>3</v>
      </c>
      <c r="G81" s="58"/>
      <c r="H81" s="58"/>
      <c r="I81" s="39">
        <v>0.1</v>
      </c>
      <c r="J81" s="40">
        <f>J77*I81</f>
        <v>0</v>
      </c>
    </row>
    <row r="82" spans="4:10" ht="15.75" x14ac:dyDescent="0.25">
      <c r="D82" s="11"/>
      <c r="E82" s="10"/>
      <c r="F82" s="55" t="s">
        <v>4</v>
      </c>
      <c r="G82" s="55"/>
      <c r="H82" s="56"/>
      <c r="I82" s="39">
        <v>0.02</v>
      </c>
      <c r="J82" s="40">
        <f>J77*I82</f>
        <v>0</v>
      </c>
    </row>
    <row r="83" spans="4:10" ht="15.75" x14ac:dyDescent="0.25">
      <c r="D83" s="11"/>
      <c r="E83" s="10"/>
      <c r="F83" s="55" t="s">
        <v>5</v>
      </c>
      <c r="G83" s="55"/>
      <c r="H83" s="56"/>
      <c r="I83" s="39">
        <v>1E-3</v>
      </c>
      <c r="J83" s="40">
        <f>J77*I83</f>
        <v>0</v>
      </c>
    </row>
    <row r="84" spans="4:10" ht="15.75" x14ac:dyDescent="0.25">
      <c r="D84" s="11"/>
      <c r="E84" s="10"/>
      <c r="F84" s="55" t="s">
        <v>6</v>
      </c>
      <c r="G84" s="55"/>
      <c r="H84" s="56"/>
      <c r="I84" s="39">
        <v>0.03</v>
      </c>
      <c r="J84" s="40">
        <f>J77*I84</f>
        <v>0</v>
      </c>
    </row>
    <row r="85" spans="4:10" ht="16.5" customHeight="1" x14ac:dyDescent="0.25">
      <c r="D85" s="11"/>
      <c r="E85" s="10"/>
      <c r="F85" s="55" t="s">
        <v>7</v>
      </c>
      <c r="G85" s="55"/>
      <c r="H85" s="56"/>
      <c r="I85" s="39">
        <v>0.02</v>
      </c>
      <c r="J85" s="40">
        <f>J77*I85</f>
        <v>0</v>
      </c>
    </row>
    <row r="86" spans="4:10" ht="17.25" customHeight="1" x14ac:dyDescent="0.25">
      <c r="D86" s="11"/>
      <c r="E86" s="41"/>
      <c r="F86" s="55" t="s">
        <v>8</v>
      </c>
      <c r="G86" s="55"/>
      <c r="H86" s="56"/>
      <c r="I86" s="39">
        <v>0.18</v>
      </c>
      <c r="J86" s="40">
        <f>J81*I86</f>
        <v>0</v>
      </c>
    </row>
    <row r="87" spans="4:10" ht="5.25" customHeight="1" x14ac:dyDescent="0.25">
      <c r="D87" s="11"/>
      <c r="E87" s="49"/>
      <c r="F87" s="10"/>
      <c r="G87" s="10"/>
      <c r="H87" s="10"/>
      <c r="I87" s="10"/>
      <c r="J87" s="10"/>
    </row>
    <row r="88" spans="4:10" ht="15.75" x14ac:dyDescent="0.25">
      <c r="D88" s="11"/>
      <c r="E88" s="49"/>
      <c r="F88" s="59" t="s">
        <v>9</v>
      </c>
      <c r="G88" s="60"/>
      <c r="H88" s="60"/>
      <c r="I88" s="61"/>
      <c r="J88" s="42">
        <f>SUM(J81:J86)</f>
        <v>0</v>
      </c>
    </row>
    <row r="89" spans="4:10" ht="14.25" customHeight="1" thickBot="1" x14ac:dyDescent="0.3">
      <c r="D89" s="11"/>
      <c r="E89" s="10"/>
      <c r="F89" s="10"/>
      <c r="G89" s="10"/>
      <c r="H89" s="10"/>
      <c r="I89" s="10"/>
      <c r="J89" s="43"/>
    </row>
    <row r="90" spans="4:10" ht="18" customHeight="1" thickTop="1" x14ac:dyDescent="0.25">
      <c r="D90" s="11"/>
      <c r="E90" s="10"/>
      <c r="F90" s="10"/>
      <c r="G90" s="10"/>
      <c r="H90" s="10"/>
      <c r="I90" s="10"/>
      <c r="J90" s="10"/>
    </row>
    <row r="91" spans="4:10" ht="22.5" x14ac:dyDescent="0.3">
      <c r="D91" s="11"/>
      <c r="E91" s="10"/>
      <c r="F91" s="51" t="s">
        <v>10</v>
      </c>
      <c r="G91" s="52"/>
      <c r="H91" s="52"/>
      <c r="I91" s="53"/>
      <c r="J91" s="44">
        <f>SUM(J77,J88)</f>
        <v>0</v>
      </c>
    </row>
    <row r="92" spans="4:10" x14ac:dyDescent="0.25">
      <c r="D92" s="45"/>
      <c r="E92" s="28"/>
      <c r="F92" s="28"/>
      <c r="G92" s="28"/>
      <c r="H92" s="28"/>
      <c r="I92" s="28"/>
      <c r="J92" s="28"/>
    </row>
    <row r="93" spans="4:10" x14ac:dyDescent="0.25">
      <c r="D93" s="45"/>
      <c r="E93" s="28"/>
      <c r="F93" s="28"/>
      <c r="G93" s="28"/>
      <c r="H93" s="28"/>
      <c r="I93" s="28"/>
      <c r="J93" s="28"/>
    </row>
    <row r="95" spans="4:10" x14ac:dyDescent="0.25">
      <c r="J95" s="2"/>
    </row>
    <row r="96" spans="4:10" x14ac:dyDescent="0.25">
      <c r="J96" s="2"/>
    </row>
  </sheetData>
  <mergeCells count="20">
    <mergeCell ref="F91:I91"/>
    <mergeCell ref="F77:I77"/>
    <mergeCell ref="F82:H82"/>
    <mergeCell ref="F83:H83"/>
    <mergeCell ref="F84:H84"/>
    <mergeCell ref="F80:J80"/>
    <mergeCell ref="F81:H81"/>
    <mergeCell ref="F85:H85"/>
    <mergeCell ref="F86:H86"/>
    <mergeCell ref="F88:I88"/>
    <mergeCell ref="E23:I23"/>
    <mergeCell ref="E15:I15"/>
    <mergeCell ref="D3:J10"/>
    <mergeCell ref="E87:E88"/>
    <mergeCell ref="E48:I48"/>
    <mergeCell ref="E61:I61"/>
    <mergeCell ref="E55:I55"/>
    <mergeCell ref="E72:I72"/>
    <mergeCell ref="D34:E34"/>
    <mergeCell ref="D11:J11"/>
  </mergeCells>
  <phoneticPr fontId="2" type="noConversion"/>
  <hyperlinks>
    <hyperlink ref="E51" r:id="rId1" tooltip="Ver página" display="https://www.jardineriaon.com/conociendo-a-la-cycas-revoluta-un-fosil-viviente.html"/>
  </hyperlinks>
  <pageMargins left="0.31496062992125984" right="0.23622047244094491" top="0.35433070866141736" bottom="0.74803149606299213" header="0.31496062992125984" footer="0.31496062992125984"/>
  <pageSetup scale="85" orientation="portrait" r:id="rId2"/>
  <rowBreaks count="1" manualBreakCount="1">
    <brk id="53" min="3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VOLUMETRIA DE LOS MANGOS</vt:lpstr>
      <vt:lpstr>'VOLUMETRIA DE LOS MANGOS'!Área_de_impresión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2024-01-19T13:25:04Z</dcterms:modified>
</cp:coreProperties>
</file>